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hared drives\LIMITED ACCESS - EXEC AND BOARD FOLDERS\GPSA EXEC\CORPORATE\NTCER\NTCER Agreement and Contract Template\2023-25\"/>
    </mc:Choice>
  </mc:AlternateContent>
  <xr:revisionPtr revIDLastSave="0" documentId="8_{BB220AC4-D793-4E2E-BDB7-25B3D84043C6}" xr6:coauthVersionLast="47" xr6:coauthVersionMax="47" xr10:uidLastSave="{00000000-0000-0000-0000-000000000000}"/>
  <bookViews>
    <workbookView xWindow="-120" yWindow="-120" windowWidth="29040" windowHeight="15720" xr2:uid="{18799AA1-74C3-417E-B987-0D2044A6F4BE}"/>
  </bookViews>
  <sheets>
    <sheet name="Calculator 2023.2" sheetId="1" r:id="rId1"/>
  </sheets>
  <definedNames>
    <definedName name="_xlnm.Print_Area" localSheetId="0">'Calculator 2023.2'!$B$1:$M$36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D36" i="1"/>
  <c r="E15" i="1"/>
  <c r="E27" i="1"/>
  <c r="E17" i="1"/>
  <c r="E21" i="1"/>
  <c r="E33" i="1"/>
  <c r="E31" i="1"/>
  <c r="E25" i="1"/>
  <c r="E29" i="1"/>
  <c r="E23" i="1"/>
  <c r="E19" i="1"/>
  <c r="E13" i="1"/>
  <c r="E22" i="1"/>
  <c r="E11" i="1"/>
  <c r="E20" i="1"/>
  <c r="E18" i="1"/>
  <c r="E16" i="1"/>
  <c r="E14" i="1"/>
  <c r="E12" i="1"/>
  <c r="E10" i="1"/>
  <c r="E34" i="1"/>
  <c r="G7" i="1"/>
  <c r="C11" i="1" s="1"/>
  <c r="E36" i="1" l="1"/>
  <c r="C27" i="1"/>
  <c r="C26" i="1"/>
  <c r="C28" i="1"/>
  <c r="G28" i="1" s="1"/>
  <c r="C22" i="1"/>
  <c r="C21" i="1"/>
  <c r="C33" i="1"/>
  <c r="C18" i="1"/>
  <c r="C32" i="1"/>
  <c r="C17" i="1"/>
  <c r="C31" i="1"/>
  <c r="C16" i="1"/>
  <c r="C20" i="1"/>
  <c r="G20" i="1" s="1"/>
  <c r="C19" i="1"/>
  <c r="C30" i="1"/>
  <c r="G30" i="1" s="1"/>
  <c r="C15" i="1"/>
  <c r="C34" i="1"/>
  <c r="G34" i="1" s="1"/>
  <c r="C29" i="1"/>
  <c r="C14" i="1"/>
  <c r="C25" i="1"/>
  <c r="C13" i="1"/>
  <c r="C10" i="1"/>
  <c r="C24" i="1"/>
  <c r="G24" i="1" s="1"/>
  <c r="C12" i="1"/>
  <c r="C35" i="1"/>
  <c r="C23" i="1"/>
  <c r="F31" i="1" l="1"/>
  <c r="G31" i="1" s="1"/>
  <c r="F35" i="1"/>
  <c r="F22" i="1"/>
  <c r="G22" i="1" s="1"/>
  <c r="F23" i="1"/>
  <c r="G23" i="1" s="1"/>
  <c r="F29" i="1"/>
  <c r="G29" i="1" s="1"/>
  <c r="F25" i="1"/>
  <c r="G25" i="1" s="1"/>
  <c r="F21" i="1"/>
  <c r="G21" i="1" s="1"/>
  <c r="F17" i="1"/>
  <c r="G16" i="1"/>
  <c r="F27" i="1"/>
  <c r="G27" i="1" s="1"/>
  <c r="G26" i="1"/>
  <c r="G32" i="1"/>
  <c r="F19" i="1"/>
  <c r="G19" i="1" s="1"/>
  <c r="G18" i="1"/>
  <c r="F13" i="1"/>
  <c r="G13" i="1" s="1"/>
  <c r="G12" i="1"/>
  <c r="C36" i="1"/>
  <c r="G10" i="1"/>
  <c r="F15" i="1"/>
  <c r="G14" i="1"/>
  <c r="F33" i="1"/>
  <c r="G33" i="1" s="1"/>
  <c r="F11" i="1"/>
  <c r="G15" i="1" l="1"/>
  <c r="G17" i="1"/>
  <c r="G11" i="1"/>
  <c r="G35" i="1"/>
  <c r="F36" i="1"/>
  <c r="G36" i="1" s="1"/>
  <c r="H36" i="1" l="1"/>
</calcChain>
</file>

<file path=xl/sharedStrings.xml><?xml version="1.0" encoding="utf-8"?>
<sst xmlns="http://schemas.openxmlformats.org/spreadsheetml/2006/main" count="64" uniqueCount="59">
  <si>
    <t>GPT1 / CGT1</t>
  </si>
  <si>
    <t>GPT2 / CGT2</t>
  </si>
  <si>
    <t>GPT3 / CGT3</t>
  </si>
  <si>
    <t>GPT4 / CGT4</t>
  </si>
  <si>
    <t>Week 2</t>
  </si>
  <si>
    <t>Week 3</t>
  </si>
  <si>
    <t>Week 5</t>
  </si>
  <si>
    <t>Week 7</t>
  </si>
  <si>
    <t>Week 9</t>
  </si>
  <si>
    <t>Week 15</t>
  </si>
  <si>
    <t>Week 17</t>
  </si>
  <si>
    <t>Week 19</t>
  </si>
  <si>
    <t>Week 21</t>
  </si>
  <si>
    <t>Week 22</t>
  </si>
  <si>
    <t>Week 23</t>
  </si>
  <si>
    <t>Training Level</t>
  </si>
  <si>
    <t>Weekly Base Salary</t>
  </si>
  <si>
    <t>Total Ordinary Hours</t>
  </si>
  <si>
    <t>Calculation Cycle</t>
  </si>
  <si>
    <t>Week 1</t>
  </si>
  <si>
    <t>Week 4</t>
  </si>
  <si>
    <t>Week 6</t>
  </si>
  <si>
    <t>Week 8</t>
  </si>
  <si>
    <t>Week 10</t>
  </si>
  <si>
    <t>Week 11</t>
  </si>
  <si>
    <t>Week 12</t>
  </si>
  <si>
    <t>Week 13</t>
  </si>
  <si>
    <t>Week 14</t>
  </si>
  <si>
    <t>Week 16</t>
  </si>
  <si>
    <t>Week 18</t>
  </si>
  <si>
    <t>Week 20</t>
  </si>
  <si>
    <t>Week 24</t>
  </si>
  <si>
    <t>Week 25</t>
  </si>
  <si>
    <t>Week 26</t>
  </si>
  <si>
    <t>Base Salary</t>
  </si>
  <si>
    <t>Total Earnings</t>
  </si>
  <si>
    <t>Total Billings / Receipts</t>
  </si>
  <si>
    <t>Total % Income</t>
  </si>
  <si>
    <t>% Billings / Receipts</t>
  </si>
  <si>
    <t>Registrar Training Term</t>
  </si>
  <si>
    <t>Registrar Earnings Calculator 2023.2</t>
  </si>
  <si>
    <t>NTCER</t>
  </si>
  <si>
    <r>
      <t xml:space="preserve">Follow the prompts in </t>
    </r>
    <r>
      <rPr>
        <b/>
        <i/>
        <sz val="10"/>
        <color theme="5"/>
        <rFont val="Arial"/>
        <family val="2"/>
      </rPr>
      <t>orange</t>
    </r>
    <r>
      <rPr>
        <i/>
        <sz val="10"/>
        <color theme="0"/>
        <rFont val="Arial"/>
        <family val="2"/>
      </rPr>
      <t xml:space="preserve"> - all fields shaded dark blue will auto-calculate once you have entered / selected these key variables</t>
    </r>
  </si>
  <si>
    <t>Half-Year Totals</t>
  </si>
  <si>
    <t>Name of Registrar:</t>
  </si>
  <si>
    <t>Agreed % of Billings / Receipts</t>
  </si>
  <si>
    <t># of weeks on % calculation cycle</t>
  </si>
  <si>
    <t>Notes</t>
  </si>
  <si>
    <t xml:space="preserve">Need help using this tool? Email ceo@gpsa.org.au </t>
  </si>
  <si>
    <t>Semester</t>
  </si>
  <si>
    <r>
      <rPr>
        <b/>
        <sz val="14"/>
        <color theme="3" tint="0.59999389629810485"/>
        <rFont val="Webdings"/>
        <family val="1"/>
        <charset val="2"/>
      </rPr>
      <t>3</t>
    </r>
    <r>
      <rPr>
        <b/>
        <i/>
        <sz val="9"/>
        <color theme="3" tint="0.59999389629810485"/>
        <rFont val="Webdings"/>
        <family val="1"/>
        <charset val="2"/>
      </rPr>
      <t xml:space="preserve"> </t>
    </r>
    <r>
      <rPr>
        <b/>
        <i/>
        <sz val="9"/>
        <color theme="3" tint="0.59999389629810485"/>
        <rFont val="Roboto"/>
      </rPr>
      <t>auto-calculates</t>
    </r>
  </si>
  <si>
    <r>
      <rPr>
        <b/>
        <sz val="14"/>
        <color theme="5"/>
        <rFont val="Webdings"/>
        <family val="1"/>
        <charset val="2"/>
      </rPr>
      <t>3</t>
    </r>
    <r>
      <rPr>
        <b/>
        <sz val="8"/>
        <color theme="5"/>
        <rFont val="Webdings"/>
        <family val="1"/>
        <charset val="2"/>
      </rPr>
      <t xml:space="preserve"> </t>
    </r>
    <r>
      <rPr>
        <b/>
        <sz val="9"/>
        <color theme="5"/>
        <rFont val="Roboto"/>
      </rPr>
      <t>enter text</t>
    </r>
  </si>
  <si>
    <r>
      <rPr>
        <b/>
        <sz val="14"/>
        <color theme="5"/>
        <rFont val="Webdings"/>
        <family val="1"/>
        <charset val="2"/>
      </rPr>
      <t>3</t>
    </r>
    <r>
      <rPr>
        <b/>
        <sz val="8"/>
        <color theme="5"/>
        <rFont val="Webdings"/>
        <family val="1"/>
        <charset val="2"/>
      </rPr>
      <t xml:space="preserve"> </t>
    </r>
    <r>
      <rPr>
        <b/>
        <sz val="9"/>
        <color theme="5"/>
        <rFont val="Roboto"/>
      </rPr>
      <t>enter variable</t>
    </r>
  </si>
  <si>
    <r>
      <t>Week Ending</t>
    </r>
    <r>
      <rPr>
        <b/>
        <sz val="9"/>
        <color theme="5"/>
        <rFont val="Roboto"/>
      </rPr>
      <t xml:space="preserve"> (insert date)</t>
    </r>
  </si>
  <si>
    <r>
      <rPr>
        <b/>
        <sz val="9"/>
        <color theme="5"/>
        <rFont val="Roboto"/>
      </rPr>
      <t xml:space="preserve">enter variable       </t>
    </r>
    <r>
      <rPr>
        <b/>
        <sz val="8"/>
        <color theme="5"/>
        <rFont val="Roboto"/>
      </rPr>
      <t xml:space="preserve"> </t>
    </r>
    <r>
      <rPr>
        <b/>
        <sz val="14"/>
        <color theme="5"/>
        <rFont val="Roboto"/>
      </rPr>
      <t xml:space="preserve"> </t>
    </r>
    <r>
      <rPr>
        <b/>
        <sz val="16"/>
        <color theme="5"/>
        <rFont val="Webdings"/>
        <family val="1"/>
        <charset val="2"/>
      </rPr>
      <t>6</t>
    </r>
  </si>
  <si>
    <r>
      <rPr>
        <b/>
        <sz val="14"/>
        <color theme="5"/>
        <rFont val="Webdings"/>
        <family val="1"/>
        <charset val="2"/>
      </rPr>
      <t>3</t>
    </r>
    <r>
      <rPr>
        <b/>
        <sz val="9"/>
        <color theme="5"/>
        <rFont val="Roboto"/>
      </rPr>
      <t xml:space="preserve"> click to select from list</t>
    </r>
  </si>
  <si>
    <t>Agreed Base Hourly Rate</t>
  </si>
  <si>
    <t>&lt;&lt; Don't forget to check Schedule A - Remuneration in the NTCER for current minimum base rates</t>
  </si>
  <si>
    <r>
      <rPr>
        <b/>
        <sz val="14"/>
        <color theme="4" tint="0.59999389629810485"/>
        <rFont val="Webdings"/>
        <family val="1"/>
        <charset val="2"/>
      </rPr>
      <t>3</t>
    </r>
    <r>
      <rPr>
        <b/>
        <i/>
        <sz val="10"/>
        <color theme="4" tint="0.59999389629810485"/>
        <rFont val="Roboto"/>
      </rPr>
      <t xml:space="preserve"> </t>
    </r>
    <r>
      <rPr>
        <i/>
        <sz val="10"/>
        <color theme="4" tint="0.59999389629810485"/>
        <rFont val="Roboto"/>
      </rPr>
      <t xml:space="preserve">Don't forget to check </t>
    </r>
    <r>
      <rPr>
        <b/>
        <i/>
        <sz val="10"/>
        <color theme="4" tint="0.59999389629810485"/>
        <rFont val="Roboto"/>
      </rPr>
      <t>Schedule A - Remuneration</t>
    </r>
    <r>
      <rPr>
        <i/>
        <sz val="10"/>
        <color theme="4" tint="0.59999389629810485"/>
        <rFont val="Roboto"/>
      </rPr>
      <t xml:space="preserve"> for current minimum base rates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</si>
</sst>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Roboto"/>
    </font>
    <font>
      <b/>
      <sz val="10"/>
      <color theme="0"/>
      <name val="Roboto"/>
    </font>
    <font>
      <b/>
      <sz val="10"/>
      <color theme="4" tint="-0.499984740745262"/>
      <name val="Roboto"/>
    </font>
    <font>
      <sz val="10"/>
      <color theme="0"/>
      <name val="Roboto"/>
    </font>
    <font>
      <b/>
      <sz val="9"/>
      <color theme="0"/>
      <name val="Roboto"/>
    </font>
    <font>
      <sz val="36"/>
      <color theme="4" tint="-0.499984740745262"/>
      <name val="Roboto"/>
    </font>
    <font>
      <sz val="11"/>
      <color theme="1"/>
      <name val="Webdings"/>
      <family val="1"/>
      <charset val="2"/>
    </font>
    <font>
      <b/>
      <sz val="14"/>
      <color theme="5"/>
      <name val="Webdings"/>
      <family val="1"/>
      <charset val="2"/>
    </font>
    <font>
      <b/>
      <sz val="16"/>
      <color theme="5"/>
      <name val="Webdings"/>
      <family val="1"/>
      <charset val="2"/>
    </font>
    <font>
      <b/>
      <sz val="20"/>
      <color theme="5"/>
      <name val="Webdings"/>
      <family val="1"/>
      <charset val="2"/>
    </font>
    <font>
      <b/>
      <sz val="8"/>
      <color theme="5"/>
      <name val="Roboto"/>
      <family val="1"/>
      <charset val="2"/>
    </font>
    <font>
      <b/>
      <sz val="12"/>
      <color theme="5"/>
      <name val="Roboto"/>
    </font>
    <font>
      <b/>
      <sz val="14"/>
      <color theme="5"/>
      <name val="Roboto"/>
    </font>
    <font>
      <i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color theme="5"/>
      <name val="Arial"/>
      <family val="2"/>
    </font>
    <font>
      <i/>
      <sz val="14"/>
      <color theme="4"/>
      <name val="Roboto"/>
    </font>
    <font>
      <sz val="16"/>
      <color theme="4" tint="-0.499984740745262"/>
      <name val="Roboto"/>
    </font>
    <font>
      <sz val="12"/>
      <color theme="4"/>
      <name val="Roboto"/>
    </font>
    <font>
      <i/>
      <sz val="8"/>
      <color theme="0"/>
      <name val="Arial"/>
      <family val="2"/>
    </font>
    <font>
      <b/>
      <sz val="10"/>
      <color theme="5"/>
      <name val="Roboto"/>
    </font>
    <font>
      <sz val="28"/>
      <color theme="4" tint="-0.499984740745262"/>
      <name val="Roboto"/>
    </font>
    <font>
      <b/>
      <sz val="9"/>
      <color theme="5"/>
      <name val="Roboto"/>
    </font>
    <font>
      <b/>
      <sz val="8"/>
      <color theme="5"/>
      <name val="Roboto"/>
    </font>
    <font>
      <b/>
      <sz val="8"/>
      <color theme="5"/>
      <name val="Webdings"/>
      <family val="1"/>
      <charset val="2"/>
    </font>
    <font>
      <b/>
      <sz val="9"/>
      <color theme="4" tint="-0.499984740745262"/>
      <name val="Roboto"/>
    </font>
    <font>
      <sz val="11"/>
      <color theme="4" tint="-0.499984740745262"/>
      <name val="Roboto"/>
    </font>
    <font>
      <b/>
      <i/>
      <sz val="9"/>
      <color theme="3" tint="0.39997558519241921"/>
      <name val="Roboto"/>
    </font>
    <font>
      <b/>
      <i/>
      <sz val="10"/>
      <color theme="3" tint="0.39997558519241921"/>
      <name val="Roboto"/>
    </font>
    <font>
      <b/>
      <sz val="22"/>
      <color theme="5"/>
      <name val="Roboto"/>
    </font>
    <font>
      <b/>
      <sz val="10"/>
      <color theme="3" tint="0.59999389629810485"/>
      <name val="Roboto"/>
      <family val="1"/>
      <charset val="2"/>
    </font>
    <font>
      <b/>
      <sz val="14"/>
      <color theme="3" tint="0.59999389629810485"/>
      <name val="Webdings"/>
      <family val="1"/>
      <charset val="2"/>
    </font>
    <font>
      <b/>
      <i/>
      <sz val="9"/>
      <color theme="3" tint="0.59999389629810485"/>
      <name val="Webdings"/>
      <family val="1"/>
      <charset val="2"/>
    </font>
    <font>
      <b/>
      <i/>
      <sz val="9"/>
      <color theme="3" tint="0.59999389629810485"/>
      <name val="Roboto"/>
    </font>
    <font>
      <i/>
      <sz val="10"/>
      <color theme="4" tint="0.59999389629810485"/>
      <name val="Roboto"/>
      <family val="1"/>
      <charset val="2"/>
    </font>
    <font>
      <b/>
      <sz val="14"/>
      <color theme="4" tint="0.59999389629810485"/>
      <name val="Webdings"/>
      <family val="1"/>
      <charset val="2"/>
    </font>
    <font>
      <b/>
      <i/>
      <sz val="10"/>
      <color theme="4" tint="0.59999389629810485"/>
      <name val="Roboto"/>
    </font>
    <font>
      <i/>
      <sz val="10"/>
      <color theme="4" tint="0.59999389629810485"/>
      <name val="Roboto"/>
    </font>
    <font>
      <u/>
      <sz val="24"/>
      <color theme="4" tint="0.59999389629810485"/>
      <name val="Arial Rounded MT Bold"/>
      <family val="2"/>
    </font>
    <font>
      <b/>
      <u/>
      <sz val="24"/>
      <color theme="0"/>
      <name val="Roboto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theme="0" tint="-0.1499984740745262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theme="0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theme="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theme="4" tint="-0.499984740745262"/>
      </top>
      <bottom style="thin">
        <color indexed="64"/>
      </bottom>
      <diagonal/>
    </border>
    <border>
      <left style="double">
        <color theme="2"/>
      </left>
      <right/>
      <top style="double">
        <color theme="2"/>
      </top>
      <bottom style="double">
        <color theme="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ck">
        <color theme="5"/>
      </left>
      <right style="thick">
        <color theme="5"/>
      </right>
      <top style="thick">
        <color theme="5"/>
      </top>
      <bottom/>
      <diagonal/>
    </border>
    <border>
      <left style="thick">
        <color theme="5"/>
      </left>
      <right style="thick">
        <color theme="5"/>
      </right>
      <top/>
      <bottom style="thick">
        <color theme="5"/>
      </bottom>
      <diagonal/>
    </border>
    <border>
      <left/>
      <right/>
      <top style="thin">
        <color indexed="64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2"/>
      </bottom>
      <diagonal/>
    </border>
    <border>
      <left style="thick">
        <color theme="5"/>
      </left>
      <right/>
      <top/>
      <bottom/>
      <diagonal/>
    </border>
    <border>
      <left style="thick">
        <color theme="4" tint="0.39994506668294322"/>
      </left>
      <right/>
      <top style="thick">
        <color theme="4" tint="0.39994506668294322"/>
      </top>
      <bottom style="thick">
        <color theme="4" tint="0.39994506668294322"/>
      </bottom>
      <diagonal/>
    </border>
    <border>
      <left/>
      <right/>
      <top style="thick">
        <color theme="4" tint="0.39994506668294322"/>
      </top>
      <bottom style="thick">
        <color theme="4" tint="0.39994506668294322"/>
      </bottom>
      <diagonal/>
    </border>
    <border>
      <left/>
      <right style="thick">
        <color theme="4" tint="0.39994506668294322"/>
      </right>
      <top style="thick">
        <color theme="4" tint="0.39994506668294322"/>
      </top>
      <bottom style="thick">
        <color theme="4" tint="0.39994506668294322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63">
    <xf numFmtId="0" fontId="0" fillId="0" borderId="0" xfId="0"/>
    <xf numFmtId="44" fontId="0" fillId="0" borderId="0" xfId="0" applyNumberFormat="1"/>
    <xf numFmtId="0" fontId="5" fillId="0" borderId="0" xfId="0" applyFont="1"/>
    <xf numFmtId="44" fontId="8" fillId="4" borderId="0" xfId="0" applyNumberFormat="1" applyFont="1" applyFill="1"/>
    <xf numFmtId="0" fontId="8" fillId="4" borderId="0" xfId="0" applyFont="1" applyFill="1"/>
    <xf numFmtId="44" fontId="8" fillId="4" borderId="0" xfId="1" applyFont="1" applyFill="1"/>
    <xf numFmtId="44" fontId="8" fillId="4" borderId="6" xfId="0" applyNumberFormat="1" applyFont="1" applyFill="1" applyBorder="1"/>
    <xf numFmtId="44" fontId="6" fillId="4" borderId="6" xfId="0" applyNumberFormat="1" applyFont="1" applyFill="1" applyBorder="1"/>
    <xf numFmtId="0" fontId="11" fillId="0" borderId="0" xfId="0" applyFont="1"/>
    <xf numFmtId="0" fontId="15" fillId="4" borderId="0" xfId="0" applyFont="1" applyFill="1" applyAlignment="1">
      <alignment horizontal="left" indent="1"/>
    </xf>
    <xf numFmtId="0" fontId="0" fillId="4" borderId="0" xfId="0" applyFill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0" borderId="8" xfId="0" applyBorder="1"/>
    <xf numFmtId="44" fontId="8" fillId="6" borderId="0" xfId="1" applyFont="1" applyFill="1" applyProtection="1">
      <protection locked="0"/>
    </xf>
    <xf numFmtId="2" fontId="8" fillId="5" borderId="0" xfId="1" applyNumberFormat="1" applyFont="1" applyFill="1" applyProtection="1">
      <protection locked="0"/>
    </xf>
    <xf numFmtId="10" fontId="8" fillId="6" borderId="0" xfId="2" applyNumberFormat="1" applyFont="1" applyFill="1" applyProtection="1">
      <protection locked="0"/>
    </xf>
    <xf numFmtId="44" fontId="8" fillId="7" borderId="0" xfId="1" applyFont="1" applyFill="1" applyProtection="1">
      <protection locked="0"/>
    </xf>
    <xf numFmtId="0" fontId="10" fillId="0" borderId="0" xfId="0" applyFont="1" applyAlignment="1">
      <alignment horizontal="center"/>
    </xf>
    <xf numFmtId="44" fontId="6" fillId="4" borderId="0" xfId="1" applyFont="1" applyFill="1" applyBorder="1" applyAlignment="1" applyProtection="1">
      <alignment horizontal="right"/>
    </xf>
    <xf numFmtId="0" fontId="7" fillId="3" borderId="9" xfId="4" applyFont="1" applyBorder="1" applyAlignment="1" applyProtection="1">
      <alignment horizontal="right"/>
      <protection locked="0"/>
    </xf>
    <xf numFmtId="0" fontId="9" fillId="4" borderId="0" xfId="0" applyFont="1" applyFill="1"/>
    <xf numFmtId="44" fontId="3" fillId="4" borderId="11" xfId="3" applyNumberFormat="1" applyFont="1" applyFill="1" applyBorder="1"/>
    <xf numFmtId="44" fontId="6" fillId="0" borderId="13" xfId="0" applyNumberFormat="1" applyFont="1" applyBorder="1"/>
    <xf numFmtId="0" fontId="15" fillId="0" borderId="0" xfId="0" applyFont="1" applyAlignment="1">
      <alignment horizontal="left" indent="1"/>
    </xf>
    <xf numFmtId="0" fontId="15" fillId="0" borderId="0" xfId="0" applyFont="1"/>
    <xf numFmtId="0" fontId="23" fillId="0" borderId="12" xfId="0" applyFont="1" applyBorder="1" applyAlignment="1" applyProtection="1">
      <alignment wrapText="1"/>
      <protection locked="0"/>
    </xf>
    <xf numFmtId="0" fontId="6" fillId="4" borderId="6" xfId="0" applyFont="1" applyFill="1" applyBorder="1" applyAlignment="1">
      <alignment horizontal="left"/>
    </xf>
    <xf numFmtId="0" fontId="21" fillId="0" borderId="0" xfId="0" applyFont="1" applyAlignment="1">
      <alignment horizontal="right"/>
    </xf>
    <xf numFmtId="0" fontId="14" fillId="4" borderId="3" xfId="0" applyFont="1" applyFill="1" applyBorder="1" applyAlignment="1">
      <alignment horizontal="center" wrapText="1"/>
    </xf>
    <xf numFmtId="44" fontId="8" fillId="4" borderId="6" xfId="1" applyFont="1" applyFill="1" applyBorder="1"/>
    <xf numFmtId="0" fontId="30" fillId="3" borderId="2" xfId="4" applyFont="1" applyBorder="1" applyAlignment="1" applyProtection="1">
      <alignment horizontal="center" wrapText="1"/>
      <protection locked="0"/>
    </xf>
    <xf numFmtId="0" fontId="32" fillId="0" borderId="3" xfId="0" applyFont="1" applyBorder="1" applyAlignment="1">
      <alignment wrapText="1"/>
    </xf>
    <xf numFmtId="0" fontId="33" fillId="0" borderId="4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35" fillId="4" borderId="0" xfId="0" applyFont="1" applyFill="1" applyAlignment="1">
      <alignment horizontal="left" indent="1"/>
    </xf>
    <xf numFmtId="0" fontId="6" fillId="4" borderId="0" xfId="0" applyFont="1" applyFill="1" applyAlignment="1">
      <alignment horizontal="center"/>
    </xf>
    <xf numFmtId="0" fontId="16" fillId="0" borderId="0" xfId="0" applyFont="1" applyAlignment="1">
      <alignment horizontal="center" wrapText="1"/>
    </xf>
    <xf numFmtId="14" fontId="31" fillId="8" borderId="18" xfId="0" applyNumberFormat="1" applyFont="1" applyFill="1" applyBorder="1" applyAlignment="1" applyProtection="1">
      <alignment horizontal="left"/>
      <protection locked="0"/>
    </xf>
    <xf numFmtId="0" fontId="31" fillId="8" borderId="19" xfId="0" applyFont="1" applyFill="1" applyBorder="1" applyAlignment="1" applyProtection="1">
      <alignment horizontal="left"/>
      <protection locked="0"/>
    </xf>
    <xf numFmtId="0" fontId="31" fillId="8" borderId="20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24" fillId="4" borderId="15" xfId="0" applyFont="1" applyFill="1" applyBorder="1" applyAlignment="1">
      <alignment horizontal="right" vertical="center" wrapText="1"/>
    </xf>
    <xf numFmtId="0" fontId="24" fillId="4" borderId="13" xfId="0" applyFont="1" applyFill="1" applyBorder="1" applyAlignment="1">
      <alignment horizontal="right" vertical="center" wrapText="1"/>
    </xf>
    <xf numFmtId="0" fontId="24" fillId="4" borderId="14" xfId="0" applyFont="1" applyFill="1" applyBorder="1" applyAlignment="1">
      <alignment horizontal="right" vertical="center" wrapText="1"/>
    </xf>
    <xf numFmtId="0" fontId="24" fillId="4" borderId="12" xfId="0" applyFont="1" applyFill="1" applyBorder="1" applyAlignment="1">
      <alignment horizontal="right" vertical="center" wrapText="1"/>
    </xf>
    <xf numFmtId="0" fontId="18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right"/>
    </xf>
    <xf numFmtId="0" fontId="6" fillId="4" borderId="5" xfId="0" applyFont="1" applyFill="1" applyBorder="1" applyAlignment="1">
      <alignment horizontal="right"/>
    </xf>
    <xf numFmtId="0" fontId="34" fillId="4" borderId="0" xfId="0" applyFont="1" applyFill="1" applyAlignment="1">
      <alignment horizontal="right"/>
    </xf>
    <xf numFmtId="0" fontId="34" fillId="4" borderId="0" xfId="0" applyFont="1" applyFill="1" applyBorder="1" applyAlignment="1">
      <alignment horizontal="right"/>
    </xf>
    <xf numFmtId="0" fontId="22" fillId="9" borderId="22" xfId="0" applyFont="1" applyFill="1" applyBorder="1" applyAlignment="1" applyProtection="1">
      <alignment horizontal="center" wrapText="1"/>
      <protection locked="0"/>
    </xf>
    <xf numFmtId="0" fontId="22" fillId="9" borderId="23" xfId="0" applyFont="1" applyFill="1" applyBorder="1" applyAlignment="1" applyProtection="1">
      <alignment horizontal="center" wrapText="1"/>
      <protection locked="0"/>
    </xf>
    <xf numFmtId="0" fontId="22" fillId="9" borderId="24" xfId="0" applyFont="1" applyFill="1" applyBorder="1" applyAlignment="1" applyProtection="1">
      <alignment horizontal="center" wrapText="1"/>
      <protection locked="0"/>
    </xf>
    <xf numFmtId="0" fontId="39" fillId="4" borderId="21" xfId="5" applyFont="1" applyFill="1" applyBorder="1" applyAlignment="1">
      <alignment horizontal="center" wrapText="1"/>
    </xf>
    <xf numFmtId="0" fontId="43" fillId="4" borderId="0" xfId="5" applyFont="1" applyFill="1" applyBorder="1" applyAlignment="1">
      <alignment horizontal="center" wrapText="1"/>
    </xf>
    <xf numFmtId="0" fontId="43" fillId="4" borderId="21" xfId="5" applyFont="1" applyFill="1" applyBorder="1" applyAlignment="1">
      <alignment horizontal="center" wrapText="1"/>
    </xf>
    <xf numFmtId="0" fontId="44" fillId="4" borderId="16" xfId="5" applyFont="1" applyFill="1" applyBorder="1" applyAlignment="1">
      <alignment horizontal="center" vertical="center"/>
    </xf>
    <xf numFmtId="0" fontId="44" fillId="4" borderId="17" xfId="5" applyFont="1" applyFill="1" applyBorder="1" applyAlignment="1">
      <alignment horizontal="center" vertical="center"/>
    </xf>
  </cellXfs>
  <cellStyles count="6">
    <cellStyle name="20% - Accent1" xfId="4" builtinId="30"/>
    <cellStyle name="Calculation" xfId="3" builtinId="22"/>
    <cellStyle name="Currency" xfId="1" builtinId="4"/>
    <cellStyle name="Hyperlink" xfId="5" builtinId="8"/>
    <cellStyle name="Normal" xfId="0" builtinId="0"/>
    <cellStyle name="Percent" xfId="2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Roboto"/>
        <scheme val="none"/>
      </font>
      <fill>
        <patternFill patternType="solid">
          <fgColor indexed="64"/>
          <bgColor theme="4" tint="-0.499984740745262"/>
        </patternFill>
      </fill>
      <border diagonalUp="0" diagonalDown="0">
        <left/>
        <right/>
        <top style="double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solid">
          <fgColor indexed="64"/>
          <bgColor rgb="FFFFFF00"/>
        </patternFill>
      </fill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solid">
          <fgColor indexed="64"/>
          <bgColor rgb="FFFFFF00"/>
        </patternFill>
      </fill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5"/>
        <name val="Roboto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1114424</xdr:colOff>
      <xdr:row>1</xdr:row>
      <xdr:rowOff>331770</xdr:rowOff>
    </xdr:from>
    <xdr:to>
      <xdr:col>8</xdr:col>
      <xdr:colOff>4009019</xdr:colOff>
      <xdr:row>4</xdr:row>
      <xdr:rowOff>157833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003A1E-11A0-DAB1-4F2E-0A4EFE2BC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715374" y="922320"/>
          <a:ext cx="2894595" cy="98811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0031057-45C8-4344-860B-0594798A93B1}" name="Table2" displayName="Table2" ref="D9:D36" totalsRowCount="1" headerRowDxfId="5" dataDxfId="3" headerRowBorderDxfId="4" tableBorderDxfId="2" dataCellStyle="Currency">
  <tableColumns count="1">
    <tableColumn id="1" xr3:uid="{F79BF674-5658-4772-BAC8-A6A5D8BAD5BB}" name="Total Billings / Receipts" totalsRowFunction="custom" dataDxfId="1" totalsRowDxfId="0" dataCellStyle="Currency" totalsRowCellStyle="Currency">
      <totalsRowFormula>SUM(D10:D35)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psa.org.au/ntcer/" TargetMode="External"/><Relationship Id="rId1" Type="http://schemas.openxmlformats.org/officeDocument/2006/relationships/hyperlink" Target="about:blank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6A2E3-58DF-40E3-8616-B9547E34D92A}">
  <sheetPr>
    <pageSetUpPr fitToPage="1"/>
  </sheetPr>
  <dimension ref="A1:XFB38"/>
  <sheetViews>
    <sheetView showGridLines="0" showRowColHeaders="0" tabSelected="1" zoomScaleNormal="100" workbookViewId="0">
      <selection activeCell="H17" sqref="H17"/>
    </sheetView>
  </sheetViews>
  <sheetFormatPr defaultColWidth="0" defaultRowHeight="15" zeroHeight="1" x14ac:dyDescent="0.25"/>
  <cols>
    <col min="1" max="1" width="4.85546875" customWidth="1"/>
    <col min="2" max="2" width="16.5703125" customWidth="1"/>
    <col min="3" max="3" width="11.5703125" bestFit="1" customWidth="1"/>
    <col min="4" max="4" width="20.5703125" customWidth="1"/>
    <col min="5" max="5" width="18" customWidth="1"/>
    <col min="6" max="7" width="14.7109375" customWidth="1"/>
    <col min="8" max="8" width="23.5703125" customWidth="1"/>
    <col min="9" max="9" width="69.28515625" customWidth="1"/>
    <col min="10" max="10" width="5" customWidth="1"/>
    <col min="11" max="11" width="12.140625" hidden="1" customWidth="1"/>
    <col min="12" max="12" width="0" hidden="1" customWidth="1"/>
    <col min="13" max="13" width="6.85546875" hidden="1"/>
    <col min="14" max="29" width="8.85546875" hidden="1"/>
    <col min="16383" max="16384" width="32.42578125" hidden="1"/>
  </cols>
  <sheetData>
    <row r="1" spans="2:53" ht="46.5" thickBot="1" x14ac:dyDescent="0.7">
      <c r="B1" s="45" t="s">
        <v>40</v>
      </c>
      <c r="C1" s="45"/>
      <c r="D1" s="45"/>
      <c r="E1" s="45"/>
      <c r="F1" s="45"/>
      <c r="G1" s="45"/>
      <c r="H1" s="45"/>
      <c r="I1" s="17"/>
      <c r="J1" s="17"/>
      <c r="K1" t="s">
        <v>15</v>
      </c>
      <c r="L1" t="s">
        <v>18</v>
      </c>
    </row>
    <row r="2" spans="2:53" ht="29.25" thickTop="1" thickBot="1" x14ac:dyDescent="0.45">
      <c r="B2" s="53" t="s">
        <v>44</v>
      </c>
      <c r="C2" s="53"/>
      <c r="D2" s="54"/>
      <c r="E2" s="55"/>
      <c r="F2" s="56"/>
      <c r="G2" s="57"/>
      <c r="H2" s="9" t="s">
        <v>51</v>
      </c>
      <c r="I2" s="27" t="s">
        <v>48</v>
      </c>
    </row>
    <row r="3" spans="2:53" ht="32.25" customHeight="1" thickTop="1" thickBot="1" x14ac:dyDescent="0.4">
      <c r="B3" s="61" t="s">
        <v>41</v>
      </c>
      <c r="C3" s="58" t="s">
        <v>58</v>
      </c>
      <c r="D3" s="59"/>
      <c r="E3" s="51" t="s">
        <v>39</v>
      </c>
      <c r="F3" s="52"/>
      <c r="G3" s="19" t="s">
        <v>15</v>
      </c>
      <c r="H3" s="9" t="s">
        <v>55</v>
      </c>
      <c r="I3" s="23"/>
      <c r="J3" s="24"/>
      <c r="K3" t="s">
        <v>0</v>
      </c>
      <c r="L3">
        <v>2</v>
      </c>
    </row>
    <row r="4" spans="2:53" ht="30" customHeight="1" thickTop="1" thickBot="1" x14ac:dyDescent="0.4">
      <c r="B4" s="62"/>
      <c r="C4" s="60"/>
      <c r="D4" s="59"/>
      <c r="E4" s="51" t="s">
        <v>56</v>
      </c>
      <c r="F4" s="51"/>
      <c r="G4" s="13">
        <v>0</v>
      </c>
      <c r="H4" s="9" t="s">
        <v>52</v>
      </c>
      <c r="I4" s="23"/>
      <c r="J4" s="24"/>
      <c r="K4" t="s">
        <v>1</v>
      </c>
      <c r="L4">
        <v>4</v>
      </c>
    </row>
    <row r="5" spans="2:53" ht="30" customHeight="1" thickTop="1" x14ac:dyDescent="0.35">
      <c r="B5" s="10"/>
      <c r="C5" s="10"/>
      <c r="D5" s="20"/>
      <c r="E5" s="51" t="s">
        <v>17</v>
      </c>
      <c r="F5" s="51"/>
      <c r="G5" s="14">
        <v>0</v>
      </c>
      <c r="H5" s="9" t="s">
        <v>52</v>
      </c>
      <c r="I5" s="23"/>
      <c r="J5" s="24"/>
      <c r="K5" t="s">
        <v>2</v>
      </c>
      <c r="L5">
        <v>6</v>
      </c>
    </row>
    <row r="6" spans="2:53" ht="30" customHeight="1" x14ac:dyDescent="0.35">
      <c r="B6" s="50" t="s">
        <v>42</v>
      </c>
      <c r="C6" s="50"/>
      <c r="D6" s="50"/>
      <c r="E6" s="51" t="s">
        <v>45</v>
      </c>
      <c r="F6" s="51"/>
      <c r="G6" s="15">
        <v>0</v>
      </c>
      <c r="H6" s="9" t="s">
        <v>52</v>
      </c>
      <c r="I6" s="46" t="s">
        <v>57</v>
      </c>
      <c r="J6" s="47"/>
      <c r="K6" t="s">
        <v>3</v>
      </c>
      <c r="L6">
        <v>8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2:53" ht="30" customHeight="1" thickBot="1" x14ac:dyDescent="0.45">
      <c r="B7" s="50"/>
      <c r="C7" s="50"/>
      <c r="D7" s="50"/>
      <c r="E7" s="51" t="s">
        <v>16</v>
      </c>
      <c r="F7" s="51"/>
      <c r="G7" s="18">
        <f>G4*G5</f>
        <v>0</v>
      </c>
      <c r="H7" s="37" t="s">
        <v>50</v>
      </c>
      <c r="I7" s="48"/>
      <c r="J7" s="49"/>
      <c r="L7">
        <v>13</v>
      </c>
      <c r="N7" s="12"/>
      <c r="Q7" s="8"/>
    </row>
    <row r="8" spans="2:53" ht="31.5" customHeight="1" thickTop="1" thickBot="1" x14ac:dyDescent="0.4">
      <c r="B8" s="11"/>
      <c r="C8" s="11"/>
      <c r="D8" s="28" t="s">
        <v>54</v>
      </c>
      <c r="E8" s="43" t="s">
        <v>46</v>
      </c>
      <c r="F8" s="44"/>
      <c r="G8" s="30" t="s">
        <v>18</v>
      </c>
      <c r="H8" s="9" t="s">
        <v>55</v>
      </c>
      <c r="I8" s="23"/>
      <c r="J8" s="24"/>
      <c r="Q8" s="8"/>
    </row>
    <row r="9" spans="2:53" ht="21" customHeight="1" thickTop="1" x14ac:dyDescent="0.25">
      <c r="B9" s="33" t="s">
        <v>49</v>
      </c>
      <c r="C9" s="34" t="s">
        <v>34</v>
      </c>
      <c r="D9" s="35" t="s">
        <v>36</v>
      </c>
      <c r="E9" s="31" t="s">
        <v>38</v>
      </c>
      <c r="F9" s="31" t="s">
        <v>37</v>
      </c>
      <c r="G9" s="32" t="s">
        <v>35</v>
      </c>
      <c r="H9" s="36" t="s">
        <v>53</v>
      </c>
      <c r="I9" s="39" t="s">
        <v>47</v>
      </c>
    </row>
    <row r="10" spans="2:53" ht="15.75" x14ac:dyDescent="0.25">
      <c r="B10" s="38" t="s">
        <v>19</v>
      </c>
      <c r="C10" s="3">
        <f t="shared" ref="C10:C35" si="0">$G$7</f>
        <v>0</v>
      </c>
      <c r="D10" s="13">
        <v>0</v>
      </c>
      <c r="E10" s="3">
        <f>0</f>
        <v>0</v>
      </c>
      <c r="F10" s="4"/>
      <c r="G10" s="5">
        <f>IF(F10=0,C10,SUM(C10+F10))</f>
        <v>0</v>
      </c>
      <c r="H10" s="40"/>
      <c r="I10" s="25"/>
    </row>
    <row r="11" spans="2:53" ht="15.75" x14ac:dyDescent="0.25">
      <c r="B11" s="38" t="s">
        <v>4</v>
      </c>
      <c r="C11" s="3">
        <f t="shared" si="0"/>
        <v>0</v>
      </c>
      <c r="D11" s="16">
        <v>0</v>
      </c>
      <c r="E11" s="3">
        <f>IF($G$8=2,$G$6*SUM(D10:D11),0)</f>
        <v>0</v>
      </c>
      <c r="F11" s="3">
        <f>IF(AND($G$8=2,(E11-SUM(C10:C11)&gt;0)),E11-SUM(C10:C11),0)</f>
        <v>0</v>
      </c>
      <c r="G11" s="5">
        <f t="shared" ref="G11:G35" si="1">IF(F11=0,C11,SUM(C11+F11))</f>
        <v>0</v>
      </c>
      <c r="H11" s="41"/>
      <c r="I11" s="25"/>
    </row>
    <row r="12" spans="2:53" ht="15.75" x14ac:dyDescent="0.25">
      <c r="B12" s="38" t="s">
        <v>5</v>
      </c>
      <c r="C12" s="3">
        <f t="shared" si="0"/>
        <v>0</v>
      </c>
      <c r="D12" s="13">
        <v>0</v>
      </c>
      <c r="E12" s="3">
        <f>0</f>
        <v>0</v>
      </c>
      <c r="F12" s="4"/>
      <c r="G12" s="5">
        <f t="shared" si="1"/>
        <v>0</v>
      </c>
      <c r="H12" s="41"/>
      <c r="I12" s="25"/>
    </row>
    <row r="13" spans="2:53" ht="15.75" x14ac:dyDescent="0.25">
      <c r="B13" s="38" t="s">
        <v>20</v>
      </c>
      <c r="C13" s="3">
        <f t="shared" si="0"/>
        <v>0</v>
      </c>
      <c r="D13" s="16">
        <v>0</v>
      </c>
      <c r="E13" s="3">
        <f>IF($G$8=4,$G$6*SUM(D10:D13),IF($G$8=2,$G$6*SUM(D12:D13),0))</f>
        <v>0</v>
      </c>
      <c r="F13" s="3">
        <f>IF(AND($G$8=2,(E13-SUM(C12:C13)&gt;0)),E13-SUM(C12:C13),IF(AND(G$8=4,(E13-SUM(C10:C13)&gt;0)),E13-SUM(C10:C13),0))</f>
        <v>0</v>
      </c>
      <c r="G13" s="5">
        <f t="shared" si="1"/>
        <v>0</v>
      </c>
      <c r="H13" s="41"/>
      <c r="I13" s="25"/>
    </row>
    <row r="14" spans="2:53" ht="15.75" x14ac:dyDescent="0.25">
      <c r="B14" s="38" t="s">
        <v>6</v>
      </c>
      <c r="C14" s="3">
        <f t="shared" si="0"/>
        <v>0</v>
      </c>
      <c r="D14" s="13">
        <v>0</v>
      </c>
      <c r="E14" s="3">
        <f>0</f>
        <v>0</v>
      </c>
      <c r="F14" s="4"/>
      <c r="G14" s="5">
        <f t="shared" si="1"/>
        <v>0</v>
      </c>
      <c r="H14" s="41"/>
      <c r="I14" s="25"/>
    </row>
    <row r="15" spans="2:53" ht="15.75" x14ac:dyDescent="0.25">
      <c r="B15" s="38" t="s">
        <v>21</v>
      </c>
      <c r="C15" s="3">
        <f t="shared" si="0"/>
        <v>0</v>
      </c>
      <c r="D15" s="16">
        <v>0</v>
      </c>
      <c r="E15" s="3">
        <f>IF($G$8=6,$G$6*(SUM(D10:D15)),IF($G$8=2,($G$6*SUM(D14:D15)),0))</f>
        <v>0</v>
      </c>
      <c r="F15" s="3">
        <f>IF(AND($G$8=2,(E15-SUM(C14:C15)&gt;0)),E15-SUM(C14:C15),IF(AND(G$8=6,(E15-SUM(C10:C15)&gt;0)),E15-SUM(C10:C15),0))</f>
        <v>0</v>
      </c>
      <c r="G15" s="5">
        <f t="shared" si="1"/>
        <v>0</v>
      </c>
      <c r="H15" s="41"/>
      <c r="I15" s="25"/>
    </row>
    <row r="16" spans="2:53" ht="15.75" x14ac:dyDescent="0.25">
      <c r="B16" s="38" t="s">
        <v>7</v>
      </c>
      <c r="C16" s="3">
        <f t="shared" si="0"/>
        <v>0</v>
      </c>
      <c r="D16" s="13">
        <v>0</v>
      </c>
      <c r="E16" s="3">
        <f>0</f>
        <v>0</v>
      </c>
      <c r="F16" s="4"/>
      <c r="G16" s="5">
        <f t="shared" si="1"/>
        <v>0</v>
      </c>
      <c r="H16" s="41"/>
      <c r="I16" s="25"/>
    </row>
    <row r="17" spans="2:17" ht="15.75" x14ac:dyDescent="0.25">
      <c r="B17" s="38" t="s">
        <v>22</v>
      </c>
      <c r="C17" s="3">
        <f t="shared" si="0"/>
        <v>0</v>
      </c>
      <c r="D17" s="16">
        <v>0</v>
      </c>
      <c r="E17" s="3">
        <f>IF($G$8=8,$G$6*SUM(D10:D17),IF($G$8=2,$G$6*SUM(D16:D17),IF($G$8=4,$G$6*SUM(D14:D17),0)))</f>
        <v>0</v>
      </c>
      <c r="F17" s="3">
        <f>IF(AND($G$8=2,(E17-SUM(C16:C17)&gt;0)),E17-SUM(C16:C17),IF(AND(G$8=4,(E17-SUM(C14:C17)&gt;0)),E17-SUM(C14:C17),IF(AND($G$8=8,(E17-SUM(C10:C17)&gt;0)),E17-SUM(C10:C17),0)))</f>
        <v>0</v>
      </c>
      <c r="G17" s="5">
        <f t="shared" si="1"/>
        <v>0</v>
      </c>
      <c r="H17" s="41"/>
      <c r="I17" s="25"/>
    </row>
    <row r="18" spans="2:17" ht="15.75" x14ac:dyDescent="0.25">
      <c r="B18" s="38" t="s">
        <v>8</v>
      </c>
      <c r="C18" s="3">
        <f t="shared" si="0"/>
        <v>0</v>
      </c>
      <c r="D18" s="13">
        <v>0</v>
      </c>
      <c r="E18" s="3">
        <f>0</f>
        <v>0</v>
      </c>
      <c r="F18" s="4"/>
      <c r="G18" s="5">
        <f t="shared" si="1"/>
        <v>0</v>
      </c>
      <c r="H18" s="41"/>
      <c r="I18" s="25"/>
    </row>
    <row r="19" spans="2:17" ht="15.75" x14ac:dyDescent="0.25">
      <c r="B19" s="38" t="s">
        <v>23</v>
      </c>
      <c r="C19" s="3">
        <f t="shared" si="0"/>
        <v>0</v>
      </c>
      <c r="D19" s="16">
        <v>0</v>
      </c>
      <c r="E19" s="3">
        <f>IF($G$8=2,$G$6*SUM(D18:D19),0)</f>
        <v>0</v>
      </c>
      <c r="F19" s="3">
        <f>IF(AND($G$8=2,(E19-SUM(C18:C19)&gt;0)),E19-SUM(C18:C19),0)</f>
        <v>0</v>
      </c>
      <c r="G19" s="5">
        <f t="shared" si="1"/>
        <v>0</v>
      </c>
      <c r="H19" s="41"/>
      <c r="I19" s="25"/>
    </row>
    <row r="20" spans="2:17" ht="15.75" x14ac:dyDescent="0.25">
      <c r="B20" s="38" t="s">
        <v>24</v>
      </c>
      <c r="C20" s="3">
        <f t="shared" si="0"/>
        <v>0</v>
      </c>
      <c r="D20" s="13">
        <v>0</v>
      </c>
      <c r="E20" s="3">
        <f>0</f>
        <v>0</v>
      </c>
      <c r="F20" s="4"/>
      <c r="G20" s="5">
        <f t="shared" si="1"/>
        <v>0</v>
      </c>
      <c r="H20" s="41"/>
      <c r="I20" s="25"/>
    </row>
    <row r="21" spans="2:17" ht="15.75" x14ac:dyDescent="0.25">
      <c r="B21" s="38" t="s">
        <v>25</v>
      </c>
      <c r="C21" s="3">
        <f t="shared" si="0"/>
        <v>0</v>
      </c>
      <c r="D21" s="16">
        <v>0</v>
      </c>
      <c r="E21" s="3">
        <f>IF($G$8=4,$G$6*SUM(D18:D21),IF($G$8=2,$G$6*SUM(D20:D21),IF($G$8=6,$G$6*SUM(D16:D21),0)))</f>
        <v>0</v>
      </c>
      <c r="F21" s="3">
        <f>IF(AND($G$8=2,(E21-SUM(C20:C21)&gt;0)),E21-SUM(C20:C21),IF(AND($G$8=4,(E21-SUM(C18:C21)&gt;0)),E21-SUM(C18:C21),IF(AND($G$8=6,(E21-SUM(C16:C21)&gt;0)),E21-SUM(C16:C21),0)))</f>
        <v>0</v>
      </c>
      <c r="G21" s="5">
        <f t="shared" si="1"/>
        <v>0</v>
      </c>
      <c r="H21" s="41"/>
      <c r="I21" s="25"/>
      <c r="Q21" s="2"/>
    </row>
    <row r="22" spans="2:17" ht="15.75" x14ac:dyDescent="0.25">
      <c r="B22" s="38" t="s">
        <v>26</v>
      </c>
      <c r="C22" s="3">
        <f t="shared" si="0"/>
        <v>0</v>
      </c>
      <c r="D22" s="13">
        <v>0</v>
      </c>
      <c r="E22" s="3">
        <f>IF($G$8=13,$G$6*SUM(D10:D22),0)</f>
        <v>0</v>
      </c>
      <c r="F22" s="3">
        <f>IF($G$8=13,E22-SUM(C10:C22),0)</f>
        <v>0</v>
      </c>
      <c r="G22" s="5">
        <f t="shared" si="1"/>
        <v>0</v>
      </c>
      <c r="H22" s="41"/>
      <c r="I22" s="25"/>
    </row>
    <row r="23" spans="2:17" ht="15.75" x14ac:dyDescent="0.25">
      <c r="B23" s="38" t="s">
        <v>27</v>
      </c>
      <c r="C23" s="3">
        <f t="shared" si="0"/>
        <v>0</v>
      </c>
      <c r="D23" s="16">
        <v>0</v>
      </c>
      <c r="E23" s="3">
        <f>IF($G$8=2,$G$6*SUM(D22:D23),0)</f>
        <v>0</v>
      </c>
      <c r="F23" s="3">
        <f>IF(AND($G$8=2,(E23-SUM(C22:C23)&gt;0)),E23-SUM(C22:C23),0)</f>
        <v>0</v>
      </c>
      <c r="G23" s="5">
        <f t="shared" si="1"/>
        <v>0</v>
      </c>
      <c r="H23" s="41"/>
      <c r="I23" s="25"/>
    </row>
    <row r="24" spans="2:17" ht="15.75" x14ac:dyDescent="0.25">
      <c r="B24" s="38" t="s">
        <v>9</v>
      </c>
      <c r="C24" s="3">
        <f t="shared" si="0"/>
        <v>0</v>
      </c>
      <c r="D24" s="13">
        <v>0</v>
      </c>
      <c r="E24" s="3">
        <v>0</v>
      </c>
      <c r="F24" s="4"/>
      <c r="G24" s="5">
        <f t="shared" si="1"/>
        <v>0</v>
      </c>
      <c r="H24" s="41"/>
      <c r="I24" s="25"/>
    </row>
    <row r="25" spans="2:17" ht="15.75" x14ac:dyDescent="0.25">
      <c r="B25" s="38" t="s">
        <v>28</v>
      </c>
      <c r="C25" s="3">
        <f t="shared" si="0"/>
        <v>0</v>
      </c>
      <c r="D25" s="16">
        <v>0</v>
      </c>
      <c r="E25" s="3">
        <f>IF($G$8=8,$G$6*SUM(D18:D25),IF($G$8=2,$G$6*SUM(D24:D25),IF($G$8=4,$G$6*SUM(D22:D25),0)))</f>
        <v>0</v>
      </c>
      <c r="F25" s="3">
        <f>IF(AND($G$8=2,(E25-SUM(C24:C25)&gt;0)),E25-SUM(C24:C25),IF(AND(G$8=4,(E25-SUM(C22:C25)&gt;0)),E25-SUM(C22:C25),IF(AND($G$8=8,(E25-SUM(C18:C25)&gt;0)),E25-SUM(C18:C25),0)))</f>
        <v>0</v>
      </c>
      <c r="G25" s="5">
        <f t="shared" si="1"/>
        <v>0</v>
      </c>
      <c r="H25" s="41"/>
      <c r="I25" s="25"/>
    </row>
    <row r="26" spans="2:17" ht="15.75" x14ac:dyDescent="0.25">
      <c r="B26" s="38" t="s">
        <v>10</v>
      </c>
      <c r="C26" s="3">
        <f t="shared" si="0"/>
        <v>0</v>
      </c>
      <c r="D26" s="13">
        <v>0</v>
      </c>
      <c r="E26" s="3">
        <v>0</v>
      </c>
      <c r="F26" s="4"/>
      <c r="G26" s="5">
        <f t="shared" si="1"/>
        <v>0</v>
      </c>
      <c r="H26" s="41"/>
      <c r="I26" s="25"/>
    </row>
    <row r="27" spans="2:17" ht="15.75" x14ac:dyDescent="0.25">
      <c r="B27" s="38" t="s">
        <v>29</v>
      </c>
      <c r="C27" s="3">
        <f t="shared" si="0"/>
        <v>0</v>
      </c>
      <c r="D27" s="16">
        <v>0</v>
      </c>
      <c r="E27" s="3">
        <f>IF($G$8=2,$G$6*SUM(D26:D27),IF($G$8=6,$G$6*SUM(D22:D27),0))</f>
        <v>0</v>
      </c>
      <c r="F27" s="3">
        <f>IF(AND($G$8=2,(E27-SUM(C26:C27)&gt;0)),E27-SUM(C26:C27),IF(AND(G$8=6,(E27-SUM(C22:C27)&gt;0)),E27-SUM(C22:C27),0))</f>
        <v>0</v>
      </c>
      <c r="G27" s="5">
        <f t="shared" si="1"/>
        <v>0</v>
      </c>
      <c r="H27" s="41"/>
      <c r="I27" s="25"/>
    </row>
    <row r="28" spans="2:17" ht="15.75" x14ac:dyDescent="0.25">
      <c r="B28" s="38" t="s">
        <v>11</v>
      </c>
      <c r="C28" s="3">
        <f t="shared" si="0"/>
        <v>0</v>
      </c>
      <c r="D28" s="13">
        <v>0</v>
      </c>
      <c r="E28" s="3">
        <v>0</v>
      </c>
      <c r="F28" s="4"/>
      <c r="G28" s="5">
        <f t="shared" si="1"/>
        <v>0</v>
      </c>
      <c r="H28" s="41"/>
      <c r="I28" s="25"/>
    </row>
    <row r="29" spans="2:17" ht="15.75" x14ac:dyDescent="0.25">
      <c r="B29" s="38" t="s">
        <v>30</v>
      </c>
      <c r="C29" s="3">
        <f t="shared" si="0"/>
        <v>0</v>
      </c>
      <c r="D29" s="16">
        <v>0</v>
      </c>
      <c r="E29" s="3">
        <f>IF($G$8=4,$G$6*SUM(D26:D29),IF($G$8=2,$G$6*SUM(D28:D29),0))</f>
        <v>0</v>
      </c>
      <c r="F29" s="3">
        <f>IF(AND($G$8=2,(E29-SUM(C28:C29)&gt;0)),E29-SUM(C28:C29),IF(AND(G$8=4,(E29-SUM(C26:C29)&gt;0)),E29-SUM(C26:C29),0))</f>
        <v>0</v>
      </c>
      <c r="G29" s="5">
        <f t="shared" si="1"/>
        <v>0</v>
      </c>
      <c r="H29" s="41"/>
      <c r="I29" s="25"/>
    </row>
    <row r="30" spans="2:17" ht="15.75" x14ac:dyDescent="0.25">
      <c r="B30" s="38" t="s">
        <v>12</v>
      </c>
      <c r="C30" s="3">
        <f t="shared" si="0"/>
        <v>0</v>
      </c>
      <c r="D30" s="13">
        <v>0</v>
      </c>
      <c r="E30" s="3">
        <v>0</v>
      </c>
      <c r="F30" s="4"/>
      <c r="G30" s="5">
        <f t="shared" si="1"/>
        <v>0</v>
      </c>
      <c r="H30" s="41"/>
      <c r="I30" s="25"/>
    </row>
    <row r="31" spans="2:17" ht="15.75" x14ac:dyDescent="0.25">
      <c r="B31" s="38" t="s">
        <v>13</v>
      </c>
      <c r="C31" s="3">
        <f t="shared" si="0"/>
        <v>0</v>
      </c>
      <c r="D31" s="16">
        <v>0</v>
      </c>
      <c r="E31" s="3">
        <f>IF($G$8=2,$G$6*SUM(D30:D31),0)</f>
        <v>0</v>
      </c>
      <c r="F31" s="3">
        <f>IF(AND($G$8=2,(E31-SUM(C30:C31)&gt;0)),E31-SUM(C30:C31),0)</f>
        <v>0</v>
      </c>
      <c r="G31" s="5">
        <f t="shared" si="1"/>
        <v>0</v>
      </c>
      <c r="H31" s="41"/>
      <c r="I31" s="25"/>
    </row>
    <row r="32" spans="2:17" ht="15.75" x14ac:dyDescent="0.25">
      <c r="B32" s="38" t="s">
        <v>14</v>
      </c>
      <c r="C32" s="3">
        <f t="shared" si="0"/>
        <v>0</v>
      </c>
      <c r="D32" s="13">
        <v>0</v>
      </c>
      <c r="E32" s="3">
        <v>0</v>
      </c>
      <c r="F32" s="4"/>
      <c r="G32" s="5">
        <f t="shared" si="1"/>
        <v>0</v>
      </c>
      <c r="H32" s="41"/>
      <c r="I32" s="25"/>
    </row>
    <row r="33" spans="2:9" ht="15.75" x14ac:dyDescent="0.25">
      <c r="B33" s="38" t="s">
        <v>31</v>
      </c>
      <c r="C33" s="3">
        <f t="shared" si="0"/>
        <v>0</v>
      </c>
      <c r="D33" s="16">
        <v>0</v>
      </c>
      <c r="E33" s="3">
        <f>IF($G$8=8,$G$6*SUM(D26:D33),IF($G$8=2,$G$6*SUM(D32:D33),IF($G$8=4,$G$6*SUM(D30:D33),IF($G$8=6,$G$6*SUM(D28:D33),0))))</f>
        <v>0</v>
      </c>
      <c r="F33" s="3">
        <f>IF(AND($G$8=2,(E33-SUM(C32:C33)&gt;0)),E33-SUM(C32:C33),IF(AND(G$8=4,(E33-SUM(C30:C33)&gt;0)),E33-SUM(C30:C33),IF(AND(G$8=6,(E33-SUM(C28:C33)&gt;0)),E33-SUM(C28:C33),IF(AND($G$8=8,(E33-SUM(C26:C33)&gt;0)),E33-SUM(C26:C33),0))))</f>
        <v>0</v>
      </c>
      <c r="G33" s="5">
        <f t="shared" si="1"/>
        <v>0</v>
      </c>
      <c r="H33" s="41"/>
      <c r="I33" s="25"/>
    </row>
    <row r="34" spans="2:9" ht="15.75" x14ac:dyDescent="0.25">
      <c r="B34" s="38" t="s">
        <v>32</v>
      </c>
      <c r="C34" s="3">
        <f t="shared" si="0"/>
        <v>0</v>
      </c>
      <c r="D34" s="13">
        <v>0</v>
      </c>
      <c r="E34" s="3">
        <f>$G$6*D34</f>
        <v>0</v>
      </c>
      <c r="F34" s="4"/>
      <c r="G34" s="5">
        <f t="shared" si="1"/>
        <v>0</v>
      </c>
      <c r="H34" s="41"/>
      <c r="I34" s="25"/>
    </row>
    <row r="35" spans="2:9" ht="16.5" thickBot="1" x14ac:dyDescent="0.3">
      <c r="B35" s="38" t="s">
        <v>33</v>
      </c>
      <c r="C35" s="3">
        <f t="shared" si="0"/>
        <v>0</v>
      </c>
      <c r="D35" s="16">
        <v>0</v>
      </c>
      <c r="E35" s="3">
        <f>IF($G$8=13,$G$6*SUM(D23:D35),IF($G$8=2,$G$6*SUM(D34:D35),0))</f>
        <v>0</v>
      </c>
      <c r="F35" s="3">
        <f>IF(AND($G$8=2,(E35-SUM(C34:C35)&gt;0)),E35-SUM(C34:C35),IF(AND($G$8=4,(E35-SUM(C34:C35)&gt;0)),E35-SUM(C34:C35),IF(AND($G$8=6,(E35-SUM(C34:C35)&gt;0)),E35-SUM(C34:C35),IF(AND($G$8=8,(E35-SUM(C34:C35)&gt;0)),E35-SUM(C34:C35),IF(AND($G$8=13,(E35-SUM(C23:C35)&gt;0)),E35-SUM(C23:C35),0)))))</f>
        <v>0</v>
      </c>
      <c r="G35" s="5">
        <f t="shared" si="1"/>
        <v>0</v>
      </c>
      <c r="H35" s="42"/>
      <c r="I35" s="25"/>
    </row>
    <row r="36" spans="2:9" ht="16.5" thickTop="1" thickBot="1" x14ac:dyDescent="0.3">
      <c r="B36" s="26" t="s">
        <v>43</v>
      </c>
      <c r="C36" s="6">
        <f>SUM(C10:C35)</f>
        <v>0</v>
      </c>
      <c r="D36" s="29">
        <f>SUM(D10:D35)</f>
        <v>0</v>
      </c>
      <c r="E36" s="6">
        <f>SUM(E10:E35)</f>
        <v>0</v>
      </c>
      <c r="F36" s="6">
        <f>SUM(F10:F35)</f>
        <v>0</v>
      </c>
      <c r="G36" s="7">
        <f>F36+C36</f>
        <v>0</v>
      </c>
      <c r="H36" s="21">
        <f>SUM(G36:G36)</f>
        <v>0</v>
      </c>
      <c r="I36" s="22"/>
    </row>
    <row r="37" spans="2:9" ht="15.75" thickTop="1" x14ac:dyDescent="0.25">
      <c r="H37" s="1"/>
      <c r="I37" s="1"/>
    </row>
    <row r="38" spans="2:9" x14ac:dyDescent="0.25"/>
  </sheetData>
  <sheetProtection algorithmName="SHA-512" hashValue="iDRxH7Wt8FO2i5sq58h8onvXBgeq0QJ1qYG0thjmFSzB6/IncYOQ+lDaIsJgb7WCBVtFf4yJX5iIEc5SwvBtrQ==" saltValue="HBKGrKFxYWrSB+MBX6mpLA==" spinCount="100000" sheet="1" objects="1" scenarios="1" selectLockedCells="1"/>
  <protectedRanges>
    <protectedRange algorithmName="SHA-512" hashValue="WCpspVULE52MpfhsOtAZGQOzGokHLzDC+Ro5v1MR/BO0X4dHJqsylSXxVUYkMvGErktdqgjVYE9MYlFRIQGCww==" saltValue="CNy6tGaciiHbJ14jsIwRDA==" spinCount="100000" sqref="G3" name="Training Term variable"/>
    <protectedRange sqref="G8" name="Calculation Cycle"/>
    <protectedRange algorithmName="SHA-512" hashValue="qMVCluFo8aWeBQP9YxEP5SBDvsKtHkFAs9lkXr01Ec4or1H9Zcnqhfc+MTl5dab3MKWW1I7ElSIFsjPjN0Ttcw==" saltValue="CCnhJWe7+4mJvUBvocaslw==" spinCount="100000" sqref="G6" name="Agreed percentage variable"/>
    <protectedRange sqref="G5" name="Registrar weekly hours variable"/>
    <protectedRange algorithmName="SHA-512" hashValue="F98dbSf4HvO0zGE1pOGb7UFmDQFfFN86+wtqDHXxxkXgW36gqGHkI2X7fLekM/uA5QaA30acUvRkXBZc6G3ZeA==" saltValue="oYnqDyc0ksKzcodTYOBabg==" spinCount="100000" sqref="D10:D35" name="Billings variable"/>
  </protectedRanges>
  <mergeCells count="13">
    <mergeCell ref="I6:J7"/>
    <mergeCell ref="C3:D4"/>
    <mergeCell ref="E8:F8"/>
    <mergeCell ref="B1:H1"/>
    <mergeCell ref="B3:B4"/>
    <mergeCell ref="B6:D7"/>
    <mergeCell ref="E3:F3"/>
    <mergeCell ref="E4:F4"/>
    <mergeCell ref="E5:F5"/>
    <mergeCell ref="E6:F6"/>
    <mergeCell ref="E7:F7"/>
    <mergeCell ref="B2:D2"/>
    <mergeCell ref="E2:G2"/>
  </mergeCells>
  <phoneticPr fontId="4" type="noConversion"/>
  <dataValidations count="5">
    <dataValidation allowBlank="1" showInputMessage="1" promptTitle="Reminder to check min. Base Rate" prompt="Warning!_x000a_This needs to be equal to or more than the hourly base rate for the relevant registrar training term under the NTCER." sqref="G4" xr:uid="{27431B29-59A6-42FC-B0A0-E27C0E542C1E}"/>
    <dataValidation allowBlank="1" showInputMessage="1" showErrorMessage="1" promptTitle="Note: use % excl superann" prompt="Warning!_x000a_This needs to be equal to or more than 44.79% which represents the minimum (before superannuation) under the NTCER. These calculations have been designed to show superannuation separate to overall earnings." sqref="G6" xr:uid="{0A8F022C-2F4D-423A-A22E-4EDA21BCEF22}"/>
    <dataValidation allowBlank="1" showInputMessage="1" showErrorMessage="1" promptTitle="Ordinary Hours Reminder" prompt="Reminder!_x000a_This total must not exceed 38, and includes the registrar's patient consultation time as well as all educational release, in-practice teaching time and administration time as required by the NTCER and the College. " sqref="G5" xr:uid="{4785D590-7232-4F97-8CCD-12A3105F5D84}"/>
    <dataValidation type="list" allowBlank="1" showInputMessage="1" showErrorMessage="1" sqref="G3" xr:uid="{09B86076-8766-479F-94C4-885D2A7806D4}">
      <formula1>$K$1:$K$6</formula1>
    </dataValidation>
    <dataValidation type="list" allowBlank="1" showInputMessage="1" showErrorMessage="1" sqref="G8" xr:uid="{A16E34DB-03F1-4346-9E37-9FBCAD0E5E31}">
      <formula1>$L$1:$L$7</formula1>
    </dataValidation>
  </dataValidations>
  <hyperlinks>
    <hyperlink ref="B3" r:id="rId1" xr:uid="{DD8BD509-B57B-425B-93B1-1D5901A75C91}"/>
    <hyperlink ref="B3:B4" r:id="rId2" display="NTCER" xr:uid="{1C9F1E42-8722-463C-ADBA-34DB9FF3BEFE}"/>
  </hyperlinks>
  <pageMargins left="0.23622047244094491" right="0.23622047244094491" top="0.74803149606299213" bottom="0.74803149606299213" header="0.31496062992125984" footer="0.31496062992125984"/>
  <pageSetup paperSize="9" scale="73" orientation="landscape" horizontalDpi="1200" verticalDpi="1200" r:id="rId3"/>
  <headerFooter>
    <oddHeader>&amp;L&amp;"Arial Black,Regular"&amp;K04+000GPSA - Supporting Quality Training for Tomorrow's GPs</oddHead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Calculator 2023.2</vt:lpstr>
      <vt:lpstr>'Calculator 2023.2'!Print_Area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Calculator 2023.2</dc:title>
  <dc:subject>Registrar Earnings</dc:subject>
  <dc:creator>Carla Taylor</dc:creator>
  <cp:lastModifiedBy>Carla Taylor</cp:lastModifiedBy>
  <cp:lastPrinted>2023-04-02T09:41:26Z</cp:lastPrinted>
  <dcterms:created xsi:type="dcterms:W3CDTF">2023-04-02T03:52:36Z</dcterms:created>
  <dcterms:modified xsi:type="dcterms:W3CDTF">2023-08-09T06:17:05Z</dcterms:modified>
</cp:coreProperties>
</file>